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116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<sst xmlns="http://schemas.openxmlformats.org/spreadsheetml/2006/main" count="57" uniqueCount="57">
  <si>
    <t>汶川县来料加工9—12月物流奖补统计表</t>
  </si>
  <si>
    <t>序号</t>
  </si>
  <si>
    <t>乡镇</t>
  </si>
  <si>
    <t>车间名称</t>
  </si>
  <si>
    <t>物流费
标准</t>
  </si>
  <si>
    <t>9月                加工数量</t>
  </si>
  <si>
    <t>9月份                    奖补金额              （元）</t>
  </si>
  <si>
    <t>10月                       加工数量</t>
  </si>
  <si>
    <t>10月                     奖补金额                 （元）</t>
  </si>
  <si>
    <t>11月
加工数量</t>
  </si>
  <si>
    <t>11月                     奖补金额                 （元）</t>
  </si>
  <si>
    <t>12月
加工数量</t>
  </si>
  <si>
    <t>12月                     奖补金额                 （元）</t>
  </si>
  <si>
    <t>合计金额（元）</t>
  </si>
  <si>
    <t>威州镇</t>
  </si>
  <si>
    <t>威州镇（总车间）</t>
  </si>
  <si>
    <t>南桥社区（分车间）</t>
  </si>
  <si>
    <t>牛脑寨（高半山服务站）</t>
  </si>
  <si>
    <t>桑坪社区（分车间）</t>
  </si>
  <si>
    <t>农民工公寓（分车间）</t>
  </si>
  <si>
    <t>雁门乡</t>
  </si>
  <si>
    <t>过街楼村（总车间）</t>
  </si>
  <si>
    <t>索桥（分车间）</t>
  </si>
  <si>
    <t>特教校（分车间）</t>
  </si>
  <si>
    <t>克枯乡</t>
  </si>
  <si>
    <t>克枯（总车间）</t>
  </si>
  <si>
    <t>下庄村（分车间）</t>
  </si>
  <si>
    <t>龙溪乡</t>
  </si>
  <si>
    <t>联合村原市场（总车间）</t>
  </si>
  <si>
    <t>联合村一组（分车间）</t>
  </si>
  <si>
    <t>绵虒镇</t>
  </si>
  <si>
    <t>土司官寨（总车间）</t>
  </si>
  <si>
    <t>草坡传习所（总车间）</t>
  </si>
  <si>
    <t>草坡码头村（分车间）</t>
  </si>
  <si>
    <t>中坝村原村委会（分车间）</t>
  </si>
  <si>
    <t>高店村（分车间）</t>
  </si>
  <si>
    <t>吉祥社区【衬衣车间】</t>
  </si>
  <si>
    <t>银杏乡</t>
  </si>
  <si>
    <t>羌绣基地（总车间）</t>
  </si>
  <si>
    <t>映秀镇</t>
  </si>
  <si>
    <t>枫香树（总车间）</t>
  </si>
  <si>
    <t>漩口镇</t>
  </si>
  <si>
    <t>古溪村二组（总车间）</t>
  </si>
  <si>
    <t>古溪村四组（分车间）</t>
  </si>
  <si>
    <t>水田坪村（分车间）</t>
  </si>
  <si>
    <t>油碾村（分车间）</t>
  </si>
  <si>
    <t>红福村（分车间）</t>
  </si>
  <si>
    <t>瓦窑村（分车间）</t>
  </si>
  <si>
    <t>震源新村（分车间）</t>
  </si>
  <si>
    <t>集中村（分车间）</t>
  </si>
  <si>
    <t>水磨镇</t>
  </si>
  <si>
    <t>郭家坝（分车间）</t>
  </si>
  <si>
    <t>羌城淼城街（总车间）</t>
  </si>
  <si>
    <t>白果坪村（分车间）</t>
  </si>
  <si>
    <t>三江镇</t>
  </si>
  <si>
    <t>三江镇（总车间）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</si>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</sst>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2"/>
      <name val="宋体"/>
      <family val="0"/>
    </font>
    <font>
      <b/>
      <sz val="26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36"/>
  <sheetViews>
    <sheetView tabSelected="1" zoomScale="75" zoomScaleNormal="75" zoomScaleSheetLayoutView="100" workbookViewId="0" topLeftCell="A1">
      <pane ySplit="2" topLeftCell="A3" activePane="bottomLeft" state="frozen"/>
      <selection pane="bottomLeft" activeCell="P12" sqref="P12"/>
    </sheetView>
  </sheetViews>
  <sheetFormatPr defaultColWidth="9.00390625" defaultRowHeight="14.25"/>
  <cols>
    <col min="1" max="1" width="6.125" style="2" customWidth="1"/>
    <col min="2" max="2" width="7.125" style="2" customWidth="1"/>
    <col min="3" max="3" width="21.625" style="2" customWidth="1"/>
    <col min="4" max="4" width="11.375" style="2" customWidth="1"/>
    <col min="5" max="13" width="8.625" style="2" customWidth="1"/>
    <col min="14" max="254" width="9.00390625" style="2" customWidth="1"/>
  </cols>
  <sheetData>
    <row r="1" spans="1:13" ht="46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254" s="1" customFormat="1" ht="69" customHeight="1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5" t="s">
        <v>9</v>
      </c>
      <c r="J2" s="6" t="s">
        <v>10</v>
      </c>
      <c r="K2" s="5" t="s">
        <v>11</v>
      </c>
      <c r="L2" s="6" t="s">
        <v>12</v>
      </c>
      <c r="M2" s="6" t="s">
        <v>13</v>
      </c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</row>
    <row r="3" spans="1:13" ht="24.75" customHeight="1">
      <c r="A3" s="7">
        <v>1</v>
      </c>
      <c r="B3" s="8" t="s">
        <v>14</v>
      </c>
      <c r="C3" s="9" t="s">
        <v>15</v>
      </c>
      <c r="D3" s="10">
        <v>0.01</v>
      </c>
      <c r="E3" s="10">
        <v>11055</v>
      </c>
      <c r="F3" s="10">
        <f>D3*E3</f>
        <v>110.55</v>
      </c>
      <c r="G3" s="10">
        <v>9500</v>
      </c>
      <c r="H3" s="10">
        <f>G3*D3</f>
        <v>95</v>
      </c>
      <c r="I3" s="14">
        <v>9774</v>
      </c>
      <c r="J3" s="14">
        <f>I3*D3</f>
        <v>97.74000000000001</v>
      </c>
      <c r="K3" s="14">
        <f>5443+2361+1818+4869</f>
        <v>14491</v>
      </c>
      <c r="L3" s="10">
        <f>K3*D3</f>
        <v>144.91</v>
      </c>
      <c r="M3" s="10">
        <f>L3+J3+H3+F3</f>
        <v>448.2</v>
      </c>
    </row>
    <row r="4" spans="1:13" ht="19.5" customHeight="1">
      <c r="A4" s="7">
        <v>2</v>
      </c>
      <c r="B4" s="11"/>
      <c r="C4" s="9" t="s">
        <v>16</v>
      </c>
      <c r="D4" s="12"/>
      <c r="E4" s="12"/>
      <c r="F4" s="12"/>
      <c r="G4" s="12"/>
      <c r="H4" s="12"/>
      <c r="I4" s="15"/>
      <c r="J4" s="15"/>
      <c r="K4" s="15"/>
      <c r="L4" s="12"/>
      <c r="M4" s="12"/>
    </row>
    <row r="5" spans="1:13" ht="24.75" customHeight="1">
      <c r="A5" s="7">
        <v>3</v>
      </c>
      <c r="B5" s="11"/>
      <c r="C5" s="9" t="s">
        <v>17</v>
      </c>
      <c r="D5" s="7">
        <v>0.03</v>
      </c>
      <c r="E5" s="7">
        <v>2295</v>
      </c>
      <c r="F5" s="7">
        <f aca="true" t="shared" si="0" ref="F4:F34">D5*E5</f>
        <v>68.85</v>
      </c>
      <c r="G5" s="7"/>
      <c r="H5" s="7"/>
      <c r="I5" s="16"/>
      <c r="J5" s="16"/>
      <c r="K5" s="16"/>
      <c r="L5" s="7"/>
      <c r="M5" s="7">
        <f>F5+H5+J5</f>
        <v>68.85</v>
      </c>
    </row>
    <row r="6" spans="1:13" ht="24.75" customHeight="1">
      <c r="A6" s="7">
        <v>4</v>
      </c>
      <c r="B6" s="11"/>
      <c r="C6" s="9" t="s">
        <v>18</v>
      </c>
      <c r="D6" s="7">
        <v>0.01</v>
      </c>
      <c r="E6" s="7">
        <f>1000+494+2241+2214+2973+1855</f>
        <v>10777</v>
      </c>
      <c r="F6" s="7">
        <f t="shared" si="0"/>
        <v>107.77</v>
      </c>
      <c r="G6" s="7">
        <f>3700+3221+420+972+621+558+140+1487</f>
        <v>11119</v>
      </c>
      <c r="H6" s="7">
        <f>G6*D6</f>
        <v>111.19</v>
      </c>
      <c r="I6" s="16">
        <v>3185</v>
      </c>
      <c r="J6" s="16">
        <f>I6*D6</f>
        <v>31.85</v>
      </c>
      <c r="K6" s="16">
        <f>2224+487+2372</f>
        <v>5083</v>
      </c>
      <c r="L6" s="7">
        <f>K6*D6</f>
        <v>50.83</v>
      </c>
      <c r="M6" s="7">
        <f>L6+J6+H6+F6</f>
        <v>301.64</v>
      </c>
    </row>
    <row r="7" spans="1:13" ht="24.75" customHeight="1">
      <c r="A7" s="7">
        <v>5</v>
      </c>
      <c r="B7" s="12"/>
      <c r="C7" s="9" t="s">
        <v>19</v>
      </c>
      <c r="D7" s="7">
        <v>0.01</v>
      </c>
      <c r="E7" s="7">
        <f>8939</f>
        <v>8939</v>
      </c>
      <c r="F7" s="7">
        <f t="shared" si="0"/>
        <v>89.39</v>
      </c>
      <c r="G7" s="7">
        <f>1608+2050+25+1859+2892+3904+1650+601+1700+57+14+121+107</f>
        <v>16588</v>
      </c>
      <c r="H7" s="7">
        <f>G7*D7</f>
        <v>165.88</v>
      </c>
      <c r="I7" s="16">
        <v>10050</v>
      </c>
      <c r="J7" s="16">
        <f>I7*D7</f>
        <v>100.5</v>
      </c>
      <c r="K7" s="16">
        <f>9678+1950+8093+4812+1508+2070+2151</f>
        <v>30262</v>
      </c>
      <c r="L7" s="7">
        <f>K7*D7</f>
        <v>302.62</v>
      </c>
      <c r="M7" s="7">
        <f>L7+J7+H7+F7</f>
        <v>658.39</v>
      </c>
    </row>
    <row r="8" spans="1:13" ht="24.75" customHeight="1">
      <c r="A8" s="7">
        <v>6</v>
      </c>
      <c r="B8" s="8" t="s">
        <v>20</v>
      </c>
      <c r="C8" s="9" t="s">
        <v>21</v>
      </c>
      <c r="D8" s="7">
        <v>0.01</v>
      </c>
      <c r="E8" s="7">
        <f>749+789+1846+1248+229+2442+2439+1900</f>
        <v>11642</v>
      </c>
      <c r="F8" s="7">
        <f t="shared" si="0"/>
        <v>116.42</v>
      </c>
      <c r="G8" s="7">
        <f>600</f>
        <v>600</v>
      </c>
      <c r="H8" s="7">
        <f>G8*D8</f>
        <v>6</v>
      </c>
      <c r="I8" s="16"/>
      <c r="J8" s="16"/>
      <c r="K8" s="16">
        <f>1026+1185</f>
        <v>2211</v>
      </c>
      <c r="L8" s="7">
        <f>K8*D8</f>
        <v>22.11</v>
      </c>
      <c r="M8" s="7">
        <f>L8+J8+H8+F8</f>
        <v>144.53</v>
      </c>
    </row>
    <row r="9" spans="1:13" ht="24.75" customHeight="1">
      <c r="A9" s="7">
        <v>7</v>
      </c>
      <c r="B9" s="11"/>
      <c r="C9" s="9" t="s">
        <v>22</v>
      </c>
      <c r="D9" s="7">
        <v>0.01</v>
      </c>
      <c r="E9" s="7"/>
      <c r="F9" s="7"/>
      <c r="G9" s="7"/>
      <c r="H9" s="7"/>
      <c r="I9" s="16"/>
      <c r="J9" s="16"/>
      <c r="K9" s="16"/>
      <c r="L9" s="7"/>
      <c r="M9" s="7"/>
    </row>
    <row r="10" spans="1:13" ht="24.75" customHeight="1">
      <c r="A10" s="7">
        <v>8</v>
      </c>
      <c r="B10" s="12"/>
      <c r="C10" s="9" t="s">
        <v>23</v>
      </c>
      <c r="D10" s="7">
        <v>0.01</v>
      </c>
      <c r="E10" s="7">
        <v>1189</v>
      </c>
      <c r="F10" s="7">
        <f t="shared" si="0"/>
        <v>11.89</v>
      </c>
      <c r="G10" s="7">
        <v>2762</v>
      </c>
      <c r="H10" s="7">
        <f>G10*D10</f>
        <v>27.62</v>
      </c>
      <c r="I10" s="16">
        <f>1315+3642+5648+9474</f>
        <v>20079</v>
      </c>
      <c r="J10" s="16">
        <f>I10*D10</f>
        <v>200.79</v>
      </c>
      <c r="K10" s="16">
        <f>988+298</f>
        <v>1286</v>
      </c>
      <c r="L10" s="7">
        <f>K10*D10</f>
        <v>12.86</v>
      </c>
      <c r="M10" s="7">
        <f>L10+J10+H10+F10</f>
        <v>253.15999999999997</v>
      </c>
    </row>
    <row r="11" spans="1:13" ht="24.75" customHeight="1">
      <c r="A11" s="7">
        <v>9</v>
      </c>
      <c r="B11" s="8" t="s">
        <v>24</v>
      </c>
      <c r="C11" s="9" t="s">
        <v>25</v>
      </c>
      <c r="D11" s="7">
        <v>0.01</v>
      </c>
      <c r="E11" s="7">
        <f>1893+1527+6385+2960+2460</f>
        <v>15225</v>
      </c>
      <c r="F11" s="7">
        <f t="shared" si="0"/>
        <v>152.25</v>
      </c>
      <c r="G11" s="7"/>
      <c r="H11" s="7"/>
      <c r="I11" s="7"/>
      <c r="J11" s="7"/>
      <c r="K11" s="7"/>
      <c r="L11" s="7"/>
      <c r="M11" s="7">
        <f>L11+J11+H11+F11</f>
        <v>152.25</v>
      </c>
    </row>
    <row r="12" spans="1:13" ht="24.75" customHeight="1">
      <c r="A12" s="7">
        <v>10</v>
      </c>
      <c r="B12" s="12"/>
      <c r="C12" s="9" t="s">
        <v>26</v>
      </c>
      <c r="D12" s="7">
        <v>0.01</v>
      </c>
      <c r="E12" s="7"/>
      <c r="F12" s="7"/>
      <c r="G12" s="7"/>
      <c r="H12" s="7"/>
      <c r="I12" s="7"/>
      <c r="J12" s="7"/>
      <c r="K12" s="7"/>
      <c r="L12" s="7"/>
      <c r="M12" s="7"/>
    </row>
    <row r="13" spans="1:13" ht="24.75" customHeight="1">
      <c r="A13" s="7">
        <v>11</v>
      </c>
      <c r="B13" s="8" t="s">
        <v>27</v>
      </c>
      <c r="C13" s="9" t="s">
        <v>28</v>
      </c>
      <c r="D13" s="7">
        <v>0.02</v>
      </c>
      <c r="E13" s="7">
        <v>6385</v>
      </c>
      <c r="F13" s="7">
        <f t="shared" si="0"/>
        <v>127.7</v>
      </c>
      <c r="G13" s="7"/>
      <c r="H13" s="7"/>
      <c r="I13" s="7"/>
      <c r="J13" s="7"/>
      <c r="K13" s="7"/>
      <c r="L13" s="7"/>
      <c r="M13" s="7">
        <f>L13+J13+H13+F13</f>
        <v>127.7</v>
      </c>
    </row>
    <row r="14" spans="1:13" ht="24.75" customHeight="1">
      <c r="A14" s="7">
        <v>12</v>
      </c>
      <c r="B14" s="12"/>
      <c r="C14" s="9" t="s">
        <v>29</v>
      </c>
      <c r="D14" s="7">
        <v>0.02</v>
      </c>
      <c r="E14" s="7"/>
      <c r="F14" s="7"/>
      <c r="G14" s="7"/>
      <c r="H14" s="7"/>
      <c r="I14" s="7"/>
      <c r="J14" s="7"/>
      <c r="K14" s="7"/>
      <c r="L14" s="7"/>
      <c r="M14" s="7"/>
    </row>
    <row r="15" spans="1:13" ht="24.75" customHeight="1">
      <c r="A15" s="7">
        <v>13</v>
      </c>
      <c r="B15" s="8" t="s">
        <v>30</v>
      </c>
      <c r="C15" s="9" t="s">
        <v>31</v>
      </c>
      <c r="D15" s="7">
        <v>0.01</v>
      </c>
      <c r="E15" s="7">
        <f>3864+2784+1307+2440+161</f>
        <v>10556</v>
      </c>
      <c r="F15" s="7">
        <f t="shared" si="0"/>
        <v>105.56</v>
      </c>
      <c r="G15" s="7">
        <f>3537+338+862+468+204+272+355+360+354+1689</f>
        <v>8439</v>
      </c>
      <c r="H15" s="7">
        <f>G15*D15</f>
        <v>84.39</v>
      </c>
      <c r="I15" s="7"/>
      <c r="J15" s="7"/>
      <c r="K15" s="7"/>
      <c r="L15" s="7"/>
      <c r="M15" s="7">
        <f>L15+J15+H15+F15</f>
        <v>189.95</v>
      </c>
    </row>
    <row r="16" spans="1:13" ht="24.75" customHeight="1">
      <c r="A16" s="7">
        <v>14</v>
      </c>
      <c r="B16" s="11"/>
      <c r="C16" s="9" t="s">
        <v>32</v>
      </c>
      <c r="D16" s="10">
        <v>0.02</v>
      </c>
      <c r="E16" s="10">
        <v>4200</v>
      </c>
      <c r="F16" s="10">
        <f t="shared" si="0"/>
        <v>84</v>
      </c>
      <c r="G16" s="10">
        <f>4700+799+3000+1468+1506+2263</f>
        <v>13736</v>
      </c>
      <c r="H16" s="10">
        <f>G16*D16</f>
        <v>274.72</v>
      </c>
      <c r="I16" s="17">
        <v>6891</v>
      </c>
      <c r="J16" s="10">
        <f>I16*D16</f>
        <v>137.82</v>
      </c>
      <c r="K16" s="17">
        <f>2098</f>
        <v>2098</v>
      </c>
      <c r="L16" s="10">
        <f>K16*D16</f>
        <v>41.96</v>
      </c>
      <c r="M16" s="10">
        <f>L16+J16+H16+F16</f>
        <v>538.5</v>
      </c>
    </row>
    <row r="17" spans="1:13" ht="24" customHeight="1">
      <c r="A17" s="7">
        <v>15</v>
      </c>
      <c r="B17" s="11"/>
      <c r="C17" s="9" t="s">
        <v>33</v>
      </c>
      <c r="D17" s="12"/>
      <c r="E17" s="12"/>
      <c r="F17" s="12"/>
      <c r="G17" s="12"/>
      <c r="H17" s="12"/>
      <c r="I17" s="18"/>
      <c r="J17" s="12"/>
      <c r="K17" s="18"/>
      <c r="L17" s="12"/>
      <c r="M17" s="12"/>
    </row>
    <row r="18" spans="1:13" ht="24.75" customHeight="1">
      <c r="A18" s="7">
        <v>16</v>
      </c>
      <c r="B18" s="11"/>
      <c r="C18" s="9" t="s">
        <v>34</v>
      </c>
      <c r="D18" s="7">
        <v>0.01</v>
      </c>
      <c r="E18" s="7">
        <f>4333+1123</f>
        <v>5456</v>
      </c>
      <c r="F18" s="7">
        <f t="shared" si="0"/>
        <v>54.56</v>
      </c>
      <c r="G18" s="7">
        <v>11628</v>
      </c>
      <c r="H18" s="7">
        <f aca="true" t="shared" si="1" ref="H18:H23">G18*D18</f>
        <v>116.28</v>
      </c>
      <c r="I18" s="19">
        <f>1135+1934+1616+1886+46</f>
        <v>6617</v>
      </c>
      <c r="J18" s="7">
        <f>I18*D18</f>
        <v>66.17</v>
      </c>
      <c r="K18" s="19">
        <f>2140+195</f>
        <v>2335</v>
      </c>
      <c r="L18" s="7">
        <f>K18*D18</f>
        <v>23.35</v>
      </c>
      <c r="M18" s="7">
        <f aca="true" t="shared" si="2" ref="M18:M23">L18+J18+H18+F18</f>
        <v>260.36</v>
      </c>
    </row>
    <row r="19" spans="1:13" ht="24.75" customHeight="1">
      <c r="A19" s="7">
        <v>17</v>
      </c>
      <c r="B19" s="11"/>
      <c r="C19" s="9" t="s">
        <v>35</v>
      </c>
      <c r="D19" s="7">
        <v>0.01</v>
      </c>
      <c r="E19" s="7">
        <v>8942</v>
      </c>
      <c r="F19" s="7">
        <f t="shared" si="0"/>
        <v>89.42</v>
      </c>
      <c r="G19" s="7">
        <v>7643</v>
      </c>
      <c r="H19" s="7">
        <f t="shared" si="1"/>
        <v>76.43</v>
      </c>
      <c r="I19" s="20">
        <v>3236</v>
      </c>
      <c r="J19" s="7">
        <f>I19*D19</f>
        <v>32.36</v>
      </c>
      <c r="K19" s="20">
        <f>1209+3223+316+2750+2842</f>
        <v>10340</v>
      </c>
      <c r="L19" s="7">
        <f>K19*D19</f>
        <v>103.4</v>
      </c>
      <c r="M19" s="7">
        <f t="shared" si="2"/>
        <v>301.61</v>
      </c>
    </row>
    <row r="20" spans="1:13" ht="24.75" customHeight="1">
      <c r="A20" s="7">
        <v>18</v>
      </c>
      <c r="B20" s="12"/>
      <c r="C20" s="9" t="s">
        <v>36</v>
      </c>
      <c r="D20" s="7">
        <v>0.01</v>
      </c>
      <c r="E20" s="7">
        <v>4060</v>
      </c>
      <c r="F20" s="7">
        <f t="shared" si="0"/>
        <v>40.6</v>
      </c>
      <c r="G20" s="7">
        <v>6350</v>
      </c>
      <c r="H20" s="7">
        <f t="shared" si="1"/>
        <v>63.5</v>
      </c>
      <c r="I20" s="7"/>
      <c r="J20" s="7"/>
      <c r="K20" s="7"/>
      <c r="L20" s="7"/>
      <c r="M20" s="7">
        <f t="shared" si="2"/>
        <v>104.1</v>
      </c>
    </row>
    <row r="21" spans="1:13" ht="24.75" customHeight="1">
      <c r="A21" s="7">
        <v>19</v>
      </c>
      <c r="B21" s="9" t="s">
        <v>37</v>
      </c>
      <c r="C21" s="9" t="s">
        <v>38</v>
      </c>
      <c r="D21" s="7">
        <v>0.02</v>
      </c>
      <c r="E21" s="7">
        <f>3432+3723+5136</f>
        <v>12291</v>
      </c>
      <c r="F21" s="7">
        <f t="shared" si="0"/>
        <v>245.82</v>
      </c>
      <c r="G21" s="7">
        <f>2693+1026+3048+409+376+385+371+358+360+1777+303+343+1356</f>
        <v>12805</v>
      </c>
      <c r="H21" s="7">
        <f t="shared" si="1"/>
        <v>256.1</v>
      </c>
      <c r="I21" s="19">
        <f>4553+3779</f>
        <v>8332</v>
      </c>
      <c r="J21" s="7">
        <f>I21*D21</f>
        <v>166.64000000000001</v>
      </c>
      <c r="K21" s="19">
        <f>8813+2348+4257+2268+131+1523+1517+1527+1535</f>
        <v>23919</v>
      </c>
      <c r="L21" s="7">
        <f>K21*D21</f>
        <v>478.38</v>
      </c>
      <c r="M21" s="7">
        <f t="shared" si="2"/>
        <v>1146.94</v>
      </c>
    </row>
    <row r="22" spans="1:13" ht="24.75" customHeight="1">
      <c r="A22" s="7">
        <v>20</v>
      </c>
      <c r="B22" s="9" t="s">
        <v>39</v>
      </c>
      <c r="C22" s="9" t="s">
        <v>40</v>
      </c>
      <c r="D22" s="7">
        <v>0.03</v>
      </c>
      <c r="E22" s="7">
        <f>1454+44+1961+1065</f>
        <v>4524</v>
      </c>
      <c r="F22" s="7">
        <f t="shared" si="0"/>
        <v>135.72</v>
      </c>
      <c r="G22" s="7">
        <v>4852</v>
      </c>
      <c r="H22" s="7">
        <f t="shared" si="1"/>
        <v>145.56</v>
      </c>
      <c r="I22" s="19">
        <f>1065+1188+31+294</f>
        <v>2578</v>
      </c>
      <c r="J22" s="7">
        <f>I22*D22</f>
        <v>77.34</v>
      </c>
      <c r="K22" s="19">
        <f>2915+898+1144+1552</f>
        <v>6509</v>
      </c>
      <c r="L22" s="7">
        <f>K22*D22</f>
        <v>195.26999999999998</v>
      </c>
      <c r="M22" s="7">
        <f t="shared" si="2"/>
        <v>553.89</v>
      </c>
    </row>
    <row r="23" spans="1:13" ht="24.75" customHeight="1">
      <c r="A23" s="7">
        <v>21</v>
      </c>
      <c r="B23" s="8" t="s">
        <v>41</v>
      </c>
      <c r="C23" s="9" t="s">
        <v>42</v>
      </c>
      <c r="D23" s="10">
        <v>0.03</v>
      </c>
      <c r="E23" s="10">
        <f>9217+13416+17552+2312+3851+2277+7072+6689+2210+2750+190+558+774+2600+2650+20772+4142+2700+2850+2649+1496</f>
        <v>108727</v>
      </c>
      <c r="F23" s="10">
        <f t="shared" si="0"/>
        <v>3261.81</v>
      </c>
      <c r="G23" s="10">
        <f>673+1300+325+1653+1924+500+1198+1700+1194+316+50+22+6+6113+2520+4235+2375+257+1303+4195+1201+20+3973+350+3650+2205+3789+1350+929+328+4481+1000+118+267+171+768+120+1147+145</f>
        <v>57871</v>
      </c>
      <c r="H23" s="10">
        <f t="shared" si="1"/>
        <v>1736.1299999999999</v>
      </c>
      <c r="I23" s="16">
        <f>5522+763</f>
        <v>6285</v>
      </c>
      <c r="J23" s="10">
        <f>I23*D23</f>
        <v>188.54999999999998</v>
      </c>
      <c r="K23" s="16">
        <f>2948+8072+2149+3606+1422+1443+1458+1434</f>
        <v>22532</v>
      </c>
      <c r="L23" s="10">
        <f>K23*D23</f>
        <v>675.9599999999999</v>
      </c>
      <c r="M23" s="10">
        <f t="shared" si="2"/>
        <v>5862.45</v>
      </c>
    </row>
    <row r="24" spans="1:13" ht="24.75" customHeight="1">
      <c r="A24" s="7">
        <v>22</v>
      </c>
      <c r="B24" s="11"/>
      <c r="C24" s="9" t="s">
        <v>43</v>
      </c>
      <c r="D24" s="11"/>
      <c r="E24" s="11"/>
      <c r="F24" s="11"/>
      <c r="G24" s="11"/>
      <c r="H24" s="11"/>
      <c r="I24" s="16"/>
      <c r="J24" s="11"/>
      <c r="K24" s="16"/>
      <c r="L24" s="11"/>
      <c r="M24" s="11"/>
    </row>
    <row r="25" spans="1:13" ht="24.75" customHeight="1">
      <c r="A25" s="7">
        <v>23</v>
      </c>
      <c r="B25" s="11"/>
      <c r="C25" s="9" t="s">
        <v>44</v>
      </c>
      <c r="D25" s="11"/>
      <c r="E25" s="11"/>
      <c r="F25" s="11"/>
      <c r="G25" s="11"/>
      <c r="H25" s="11"/>
      <c r="I25" s="16"/>
      <c r="J25" s="11"/>
      <c r="K25" s="16"/>
      <c r="L25" s="11"/>
      <c r="M25" s="11"/>
    </row>
    <row r="26" spans="1:13" ht="24.75" customHeight="1">
      <c r="A26" s="7">
        <v>24</v>
      </c>
      <c r="B26" s="11"/>
      <c r="C26" s="9" t="s">
        <v>45</v>
      </c>
      <c r="D26" s="11"/>
      <c r="E26" s="11"/>
      <c r="F26" s="11"/>
      <c r="G26" s="11"/>
      <c r="H26" s="11"/>
      <c r="I26" s="16"/>
      <c r="J26" s="11"/>
      <c r="K26" s="16"/>
      <c r="L26" s="11"/>
      <c r="M26" s="11"/>
    </row>
    <row r="27" spans="1:13" ht="24.75" customHeight="1">
      <c r="A27" s="7">
        <v>25</v>
      </c>
      <c r="B27" s="11"/>
      <c r="C27" s="9" t="s">
        <v>46</v>
      </c>
      <c r="D27" s="11"/>
      <c r="E27" s="11"/>
      <c r="F27" s="11"/>
      <c r="G27" s="11"/>
      <c r="H27" s="11"/>
      <c r="I27" s="16"/>
      <c r="J27" s="11"/>
      <c r="K27" s="16"/>
      <c r="L27" s="11"/>
      <c r="M27" s="11"/>
    </row>
    <row r="28" spans="1:13" ht="24.75" customHeight="1">
      <c r="A28" s="7">
        <v>26</v>
      </c>
      <c r="B28" s="11"/>
      <c r="C28" s="9" t="s">
        <v>47</v>
      </c>
      <c r="D28" s="11"/>
      <c r="E28" s="11"/>
      <c r="F28" s="11"/>
      <c r="G28" s="11"/>
      <c r="H28" s="11"/>
      <c r="I28" s="16"/>
      <c r="J28" s="11"/>
      <c r="K28" s="16"/>
      <c r="L28" s="11"/>
      <c r="M28" s="11"/>
    </row>
    <row r="29" spans="1:13" ht="24.75" customHeight="1">
      <c r="A29" s="7">
        <v>27</v>
      </c>
      <c r="B29" s="11"/>
      <c r="C29" s="9" t="s">
        <v>48</v>
      </c>
      <c r="D29" s="11"/>
      <c r="E29" s="11"/>
      <c r="F29" s="11"/>
      <c r="G29" s="11"/>
      <c r="H29" s="11"/>
      <c r="I29" s="16"/>
      <c r="J29" s="11"/>
      <c r="K29" s="16"/>
      <c r="L29" s="11"/>
      <c r="M29" s="11"/>
    </row>
    <row r="30" spans="1:13" ht="15.75" customHeight="1">
      <c r="A30" s="7">
        <v>28</v>
      </c>
      <c r="B30" s="12"/>
      <c r="C30" s="9" t="s">
        <v>49</v>
      </c>
      <c r="D30" s="12"/>
      <c r="E30" s="12"/>
      <c r="F30" s="12"/>
      <c r="G30" s="12"/>
      <c r="H30" s="12"/>
      <c r="I30" s="16"/>
      <c r="J30" s="12"/>
      <c r="K30" s="16"/>
      <c r="L30" s="12"/>
      <c r="M30" s="12"/>
    </row>
    <row r="31" spans="1:13" ht="24.75" customHeight="1">
      <c r="A31" s="7">
        <v>29</v>
      </c>
      <c r="B31" s="8" t="s">
        <v>50</v>
      </c>
      <c r="C31" s="9" t="s">
        <v>51</v>
      </c>
      <c r="D31" s="10">
        <v>0.04</v>
      </c>
      <c r="E31" s="10">
        <v>35642</v>
      </c>
      <c r="F31" s="10">
        <f>E31*D31</f>
        <v>1425.68</v>
      </c>
      <c r="G31" s="10">
        <v>19685</v>
      </c>
      <c r="H31" s="10">
        <f>G31*D31</f>
        <v>787.4</v>
      </c>
      <c r="I31" s="10">
        <v>10437</v>
      </c>
      <c r="J31" s="10">
        <f>I31*D31</f>
        <v>417.48</v>
      </c>
      <c r="K31" s="10">
        <v>30379</v>
      </c>
      <c r="L31" s="10">
        <f>K31*D31</f>
        <v>1215.16</v>
      </c>
      <c r="M31" s="10">
        <f>L31+J31+H31+F31</f>
        <v>3845.7200000000003</v>
      </c>
    </row>
    <row r="32" spans="1:13" ht="24.75" customHeight="1">
      <c r="A32" s="7">
        <v>30</v>
      </c>
      <c r="B32" s="11"/>
      <c r="C32" s="9" t="s">
        <v>52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24.75" customHeight="1">
      <c r="A33" s="7">
        <v>31</v>
      </c>
      <c r="B33" s="12"/>
      <c r="C33" s="9" t="s">
        <v>53</v>
      </c>
      <c r="D33" s="7">
        <v>0.04</v>
      </c>
      <c r="E33" s="7">
        <v>8029</v>
      </c>
      <c r="F33" s="7">
        <f t="shared" si="0"/>
        <v>321.16</v>
      </c>
      <c r="G33" s="7"/>
      <c r="H33" s="7"/>
      <c r="I33" s="7"/>
      <c r="J33" s="7"/>
      <c r="K33" s="7"/>
      <c r="L33" s="7"/>
      <c r="M33" s="7">
        <f>L33+J33+H33+F33</f>
        <v>321.16</v>
      </c>
    </row>
    <row r="34" spans="1:13" ht="24.75" customHeight="1">
      <c r="A34" s="7">
        <v>32</v>
      </c>
      <c r="B34" s="9" t="s">
        <v>54</v>
      </c>
      <c r="C34" s="9" t="s">
        <v>55</v>
      </c>
      <c r="D34" s="7">
        <v>0.04</v>
      </c>
      <c r="E34" s="7"/>
      <c r="F34" s="7"/>
      <c r="G34" s="7"/>
      <c r="H34" s="7"/>
      <c r="I34" s="7"/>
      <c r="J34" s="7"/>
      <c r="K34" s="7"/>
      <c r="L34" s="7"/>
      <c r="M34" s="7"/>
    </row>
    <row r="35" spans="1:253" ht="24.75" customHeight="1">
      <c r="A35" s="7">
        <v>33</v>
      </c>
      <c r="B35" s="9" t="s">
        <v>56</v>
      </c>
      <c r="C35" s="7"/>
      <c r="D35" s="7"/>
      <c r="E35" s="7">
        <f aca="true" t="shared" si="3" ref="E35:M35">SUM(E3:E34)</f>
        <v>269934</v>
      </c>
      <c r="F35" s="7">
        <f t="shared" si="3"/>
        <v>6549.15</v>
      </c>
      <c r="G35" s="7">
        <f t="shared" si="3"/>
        <v>183578</v>
      </c>
      <c r="H35" s="7">
        <f t="shared" si="3"/>
        <v>3946.2000000000003</v>
      </c>
      <c r="I35" s="7">
        <f t="shared" si="3"/>
        <v>87464</v>
      </c>
      <c r="J35" s="7">
        <f t="shared" si="3"/>
        <v>1517.24</v>
      </c>
      <c r="K35" s="7">
        <f t="shared" si="3"/>
        <v>151445</v>
      </c>
      <c r="L35" s="7">
        <f t="shared" si="3"/>
        <v>3266.8100000000004</v>
      </c>
      <c r="M35" s="7">
        <f t="shared" si="3"/>
        <v>15279.400000000001</v>
      </c>
      <c r="IS35"/>
    </row>
    <row r="36" ht="14.25">
      <c r="IS36"/>
    </row>
  </sheetData>
  <sheetProtection/>
  <mergeCells count="48">
    <mergeCell ref="A1:M1"/>
    <mergeCell ref="B3:B7"/>
    <mergeCell ref="B8:B10"/>
    <mergeCell ref="B11:B12"/>
    <mergeCell ref="B13:B14"/>
    <mergeCell ref="B15:B20"/>
    <mergeCell ref="B23:B30"/>
    <mergeCell ref="B31:B33"/>
    <mergeCell ref="D3:D4"/>
    <mergeCell ref="D16:D17"/>
    <mergeCell ref="D23:D30"/>
    <mergeCell ref="D31:D32"/>
    <mergeCell ref="E3:E4"/>
    <mergeCell ref="E16:E17"/>
    <mergeCell ref="E23:E30"/>
    <mergeCell ref="E31:E32"/>
    <mergeCell ref="F3:F4"/>
    <mergeCell ref="F16:F17"/>
    <mergeCell ref="F23:F30"/>
    <mergeCell ref="F31:F32"/>
    <mergeCell ref="G3:G4"/>
    <mergeCell ref="G16:G17"/>
    <mergeCell ref="G23:G30"/>
    <mergeCell ref="G31:G32"/>
    <mergeCell ref="H3:H4"/>
    <mergeCell ref="H16:H17"/>
    <mergeCell ref="H23:H30"/>
    <mergeCell ref="H31:H32"/>
    <mergeCell ref="I3:I4"/>
    <mergeCell ref="I16:I17"/>
    <mergeCell ref="I23:I30"/>
    <mergeCell ref="I31:I32"/>
    <mergeCell ref="J3:J4"/>
    <mergeCell ref="J16:J17"/>
    <mergeCell ref="J23:J30"/>
    <mergeCell ref="J31:J32"/>
    <mergeCell ref="K3:K4"/>
    <mergeCell ref="K16:K17"/>
    <mergeCell ref="K23:K30"/>
    <mergeCell ref="K31:K32"/>
    <mergeCell ref="L3:L4"/>
    <mergeCell ref="L16:L17"/>
    <mergeCell ref="L23:L30"/>
    <mergeCell ref="L31:L32"/>
    <mergeCell ref="M3:M4"/>
    <mergeCell ref="M16:M17"/>
    <mergeCell ref="M23:M30"/>
    <mergeCell ref="M31:M32"/>
  </mergeCells>
  <printOptions horizontalCentered="1"/>
  <pageMargins left="0.5548611111111111" right="0.5548611111111111" top="0.5902777777777778" bottom="0.8027777777777778" header="0.3145833333333333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来料加工</dc:creator>
  <cp:keywords/>
  <dc:description/>
  <cp:lastModifiedBy>A*琼</cp:lastModifiedBy>
  <dcterms:created xsi:type="dcterms:W3CDTF">2019-11-15T03:23:47Z</dcterms:created>
  <dcterms:modified xsi:type="dcterms:W3CDTF">2020-01-21T01:35:46Z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